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M\Project\TSFC_Web v1.0.1\TSFC_Web\files\service\cb\"/>
    </mc:Choice>
  </mc:AlternateContent>
  <xr:revisionPtr revIDLastSave="0" documentId="8_{17CF53F4-F31B-47DC-A8FF-FD659F93492E}" xr6:coauthVersionLast="43" xr6:coauthVersionMax="43" xr10:uidLastSave="{00000000-0000-0000-0000-000000000000}"/>
  <workbookProtection workbookAlgorithmName="SHA-512" workbookHashValue="x61ycXZ3RTL8XPhmbc9peFeYHh7K9LN/+2GRqftmASqtcyk41upJCDul5LtLNEi8Xfm60yp4+bv/HUL1Za6cjA==" workbookSaltValue="gap76iBk6Pp+V6FAwX4aIQ==" workbookSpinCount="100000" lockStructure="1"/>
  <bookViews>
    <workbookView xWindow="-120" yWindow="-120" windowWidth="24240" windowHeight="13140" xr2:uid="{D249FD25-7FFD-4E49-8FC3-BC8A55436243}"/>
  </bookViews>
  <sheets>
    <sheet name="Sheet1" sheetId="1" r:id="rId1"/>
  </sheets>
  <definedNames>
    <definedName name="_xlnm.Print_Area" localSheetId="0">Sheet1!$A$1:$G$41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22" i="1"/>
  <c r="G4" i="1"/>
  <c r="G5" i="1" s="1"/>
  <c r="G6" i="1" s="1"/>
  <c r="F18" i="1"/>
  <c r="F19" i="1"/>
  <c r="F20" i="1"/>
  <c r="F21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17" i="1"/>
  <c r="C22" i="1"/>
  <c r="C27" i="1"/>
  <c r="C37" i="1"/>
  <c r="C36" i="1"/>
  <c r="C35" i="1"/>
  <c r="C34" i="1"/>
  <c r="C33" i="1"/>
  <c r="B37" i="1"/>
  <c r="B36" i="1"/>
  <c r="B35" i="1"/>
  <c r="B34" i="1"/>
  <c r="D34" i="1" s="1"/>
  <c r="B33" i="1"/>
  <c r="C32" i="1"/>
  <c r="C31" i="1"/>
  <c r="C30" i="1"/>
  <c r="C29" i="1"/>
  <c r="C28" i="1"/>
  <c r="B32" i="1"/>
  <c r="B31" i="1"/>
  <c r="B30" i="1"/>
  <c r="B29" i="1"/>
  <c r="B28" i="1"/>
  <c r="C17" i="1"/>
  <c r="C26" i="1"/>
  <c r="C25" i="1"/>
  <c r="C24" i="1"/>
  <c r="C23" i="1"/>
  <c r="C21" i="1"/>
  <c r="C20" i="1"/>
  <c r="C19" i="1"/>
  <c r="C18" i="1"/>
  <c r="D18" i="1" s="1"/>
  <c r="B27" i="1"/>
  <c r="B26" i="1"/>
  <c r="B25" i="1"/>
  <c r="B24" i="1"/>
  <c r="D24" i="1" s="1"/>
  <c r="G24" i="1" s="1"/>
  <c r="B23" i="1"/>
  <c r="B22" i="1"/>
  <c r="B21" i="1"/>
  <c r="B20" i="1"/>
  <c r="D20" i="1" s="1"/>
  <c r="G20" i="1" s="1"/>
  <c r="B19" i="1"/>
  <c r="B18" i="1"/>
  <c r="B17" i="1"/>
  <c r="G18" i="1" l="1"/>
  <c r="G7" i="1"/>
  <c r="G9" i="1" s="1"/>
  <c r="G10" i="1" s="1"/>
  <c r="E27" i="1"/>
  <c r="F27" i="1" s="1"/>
  <c r="G17" i="1"/>
  <c r="D22" i="1"/>
  <c r="G22" i="1" s="1"/>
  <c r="D26" i="1"/>
  <c r="G26" i="1" s="1"/>
  <c r="G34" i="1"/>
  <c r="D29" i="1"/>
  <c r="G29" i="1" s="1"/>
  <c r="D36" i="1"/>
  <c r="G36" i="1" s="1"/>
  <c r="D19" i="1"/>
  <c r="G19" i="1" s="1"/>
  <c r="D23" i="1"/>
  <c r="G23" i="1" s="1"/>
  <c r="D30" i="1"/>
  <c r="G30" i="1" s="1"/>
  <c r="D28" i="1"/>
  <c r="G28" i="1" s="1"/>
  <c r="D31" i="1"/>
  <c r="G31" i="1" s="1"/>
  <c r="D37" i="1"/>
  <c r="G37" i="1" s="1"/>
  <c r="D21" i="1"/>
  <c r="G21" i="1" s="1"/>
  <c r="D25" i="1"/>
  <c r="G25" i="1" s="1"/>
  <c r="D27" i="1"/>
  <c r="G27" i="1" s="1"/>
  <c r="D17" i="1"/>
  <c r="D32" i="1"/>
  <c r="G32" i="1" s="1"/>
  <c r="D33" i="1"/>
  <c r="G33" i="1" s="1"/>
  <c r="D35" i="1"/>
  <c r="G35" i="1" s="1"/>
  <c r="E40" i="1" l="1"/>
  <c r="F40" i="1" s="1"/>
  <c r="G40" i="1" s="1"/>
  <c r="E11" i="1" s="1"/>
  <c r="G12" i="1" s="1"/>
  <c r="E41" i="1"/>
  <c r="G41" i="1" s="1"/>
  <c r="E12" i="1" s="1"/>
</calcChain>
</file>

<file path=xl/sharedStrings.xml><?xml version="1.0" encoding="utf-8"?>
<sst xmlns="http://schemas.openxmlformats.org/spreadsheetml/2006/main" count="46" uniqueCount="30">
  <si>
    <t>เริ่มวันที่</t>
  </si>
  <si>
    <t>ถึงวันที่</t>
  </si>
  <si>
    <t>จำนวนวัน</t>
  </si>
  <si>
    <t>ยอดเงินสดคงเหลือ/ยอดหนี้คงค้าง</t>
  </si>
  <si>
    <t>อัตราดอกเบี้ย</t>
  </si>
  <si>
    <t>ดอกเบี้ยเงินฝาก/ดอกเบี้ยเงินกู้</t>
  </si>
  <si>
    <t>วันศุกร์-วันอาทิตย์</t>
  </si>
  <si>
    <t>วันจันทร์</t>
  </si>
  <si>
    <t>วันอังคาร</t>
  </si>
  <si>
    <t>วันพุธ</t>
  </si>
  <si>
    <t>วันพฤหัสบดี</t>
  </si>
  <si>
    <t>ยอดรวมดอกเบี้ยเงินฝากเดือน มีนาคม 2562</t>
  </si>
  <si>
    <t>ยอดรวมดอกเบี้ยก่อนหัก Tax</t>
  </si>
  <si>
    <t>หัก Tax 15%</t>
  </si>
  <si>
    <t>ดอกเบี้ยหลังหัก Tax</t>
  </si>
  <si>
    <t>ยอดหนี้คงเหลือยกไปจากสิ้นเดือน มีนาคม 2562</t>
  </si>
  <si>
    <t>ยอดหนี้คงเหลือยกมาจากสิ้นเดือน กุมภาพันธ์ 2562</t>
  </si>
  <si>
    <t>รายละเอียดธุรกรรมของลูกค้าในเดือน มีนาคม 2562</t>
  </si>
  <si>
    <r>
      <rPr>
        <b/>
        <sz val="14"/>
        <color rgb="FF00B050"/>
        <rFont val="Cordia New"/>
        <family val="2"/>
      </rPr>
      <t>ยอดเงินสดคงเหลือ</t>
    </r>
    <r>
      <rPr>
        <b/>
        <sz val="14"/>
        <color theme="1"/>
        <rFont val="Cordia New"/>
        <family val="2"/>
      </rPr>
      <t>/</t>
    </r>
    <r>
      <rPr>
        <b/>
        <sz val="14"/>
        <color rgb="FFFF0000"/>
        <rFont val="Cordia New"/>
        <family val="2"/>
      </rPr>
      <t>ยอดหนี้คงค้าง</t>
    </r>
  </si>
  <si>
    <r>
      <t xml:space="preserve">2.วันที่ 12 มีนาคม 2562 </t>
    </r>
    <r>
      <rPr>
        <sz val="14"/>
        <color rgb="FFFF0000"/>
        <rFont val="Cordia New"/>
        <family val="2"/>
      </rPr>
      <t>สั่งซื้อหุ้น</t>
    </r>
    <r>
      <rPr>
        <sz val="14"/>
        <color theme="1"/>
        <rFont val="Cordia New"/>
        <family val="2"/>
      </rPr>
      <t>มูลค่า (ชำระค่าหุ้นจริง T+2 คือวันที่ 14 มี.ค.62)</t>
    </r>
  </si>
  <si>
    <r>
      <t xml:space="preserve">3.วันที่ 13 มีนาคม 2562 </t>
    </r>
    <r>
      <rPr>
        <sz val="14"/>
        <color rgb="FFFF0000"/>
        <rFont val="Cordia New"/>
        <family val="2"/>
      </rPr>
      <t>สั่งซื้อหุ้น</t>
    </r>
    <r>
      <rPr>
        <sz val="14"/>
        <color theme="1"/>
        <rFont val="Cordia New"/>
        <family val="2"/>
      </rPr>
      <t>มูลค่า (ชำระค่าหุ้นจริง T+2 คือวันที่ 15 มี.ค.62)</t>
    </r>
  </si>
  <si>
    <r>
      <t xml:space="preserve">4.วันที่ 18 มีนาคม 2562 </t>
    </r>
    <r>
      <rPr>
        <sz val="14"/>
        <color rgb="FFFF0000"/>
        <rFont val="Cordia New"/>
        <family val="2"/>
      </rPr>
      <t>สั่งซื้อหุ้น</t>
    </r>
    <r>
      <rPr>
        <sz val="14"/>
        <color theme="1"/>
        <rFont val="Cordia New"/>
        <family val="2"/>
      </rPr>
      <t>มูลค่า (ชำระค่าหุ้นจริง T+2 คือวันที่ 20 มี.ค.62)</t>
    </r>
  </si>
  <si>
    <r>
      <t xml:space="preserve">5.วันที่ 22 มีนาคม 2562 </t>
    </r>
    <r>
      <rPr>
        <sz val="14"/>
        <color rgb="FFFF0000"/>
        <rFont val="Cordia New"/>
        <family val="2"/>
      </rPr>
      <t>สั่งซื้อหุ้น</t>
    </r>
    <r>
      <rPr>
        <sz val="14"/>
        <color theme="1"/>
        <rFont val="Cordia New"/>
        <family val="2"/>
      </rPr>
      <t>มูลค่า</t>
    </r>
  </si>
  <si>
    <r>
      <t xml:space="preserve">6.วันที่ 25 มีนาคม 2562 </t>
    </r>
    <r>
      <rPr>
        <sz val="14"/>
        <color rgb="FFFF0000"/>
        <rFont val="Cordia New"/>
        <family val="2"/>
      </rPr>
      <t>สั่งซื้อหุ้น</t>
    </r>
    <r>
      <rPr>
        <sz val="14"/>
        <color theme="1"/>
        <rFont val="Cordia New"/>
        <family val="2"/>
      </rPr>
      <t>มูลค่า (ชำระค่าหุ้นจริง T+2 คือวันที่ 27 มี.ค.62)</t>
    </r>
  </si>
  <si>
    <r>
      <t xml:space="preserve">                                    รายการปรับปรุง</t>
    </r>
    <r>
      <rPr>
        <sz val="14"/>
        <color rgb="FFFF0000"/>
        <rFont val="Cordia New"/>
        <family val="2"/>
      </rPr>
      <t>ดอกเบี้ยเงินกู้</t>
    </r>
  </si>
  <si>
    <r>
      <t>7.วันที่ 31 มีนาคม 2562 รายการปรับปรุง</t>
    </r>
    <r>
      <rPr>
        <sz val="14"/>
        <color rgb="FF00B050"/>
        <rFont val="Cordia New"/>
        <family val="2"/>
      </rPr>
      <t>ดอกเบี้ยเงินฝาก</t>
    </r>
    <r>
      <rPr>
        <sz val="14"/>
        <color theme="1"/>
        <rFont val="Cordia New"/>
        <family val="2"/>
      </rPr>
      <t xml:space="preserve"> (ดอกเบี้ยเงินฝากสุทธิหลังหักภาษี 15%)</t>
    </r>
  </si>
  <si>
    <r>
      <t xml:space="preserve">ตัวอย่างการคำนวณดอกเบี้ย (ณ 1 มีนาคม 2562 </t>
    </r>
    <r>
      <rPr>
        <b/>
        <sz val="14"/>
        <color rgb="FF00B050"/>
        <rFont val="Cordia New"/>
        <family val="2"/>
      </rPr>
      <t>อัตราดอกเบี้ยเงินฝาก = 1.0% ต่อปี</t>
    </r>
    <r>
      <rPr>
        <b/>
        <sz val="14"/>
        <color theme="4" tint="-0.249977111117893"/>
        <rFont val="Cordia New"/>
        <family val="2"/>
      </rPr>
      <t xml:space="preserve"> และ </t>
    </r>
    <r>
      <rPr>
        <b/>
        <sz val="14"/>
        <color rgb="FFFF0000"/>
        <rFont val="Cordia New"/>
        <family val="2"/>
      </rPr>
      <t>อัตราดอกเบี้ยเงินกู้ 8.5% ต่อปี</t>
    </r>
    <r>
      <rPr>
        <b/>
        <sz val="14"/>
        <color theme="4" tint="-0.249977111117893"/>
        <rFont val="Cordia New"/>
        <family val="2"/>
      </rPr>
      <t>)</t>
    </r>
  </si>
  <si>
    <r>
      <t xml:space="preserve">1.วันที่ 6 มีนาคม 2562 </t>
    </r>
    <r>
      <rPr>
        <sz val="14"/>
        <color rgb="FF00B050"/>
        <rFont val="Cordia New"/>
        <family val="2"/>
      </rPr>
      <t>สั่งขายหุ้น</t>
    </r>
    <r>
      <rPr>
        <sz val="14"/>
        <color theme="1"/>
        <rFont val="Cordia New"/>
        <family val="2"/>
      </rPr>
      <t>มูลค่า (รับค่าหุ้นจริง T+2 คือวันที่ 8 มี.ค.62)</t>
    </r>
  </si>
  <si>
    <r>
      <t xml:space="preserve">                                   และ</t>
    </r>
    <r>
      <rPr>
        <sz val="14"/>
        <color rgb="FF00B050"/>
        <rFont val="Cordia New"/>
        <family val="2"/>
      </rPr>
      <t>ขายหุ้น</t>
    </r>
    <r>
      <rPr>
        <sz val="14"/>
        <color theme="1"/>
        <rFont val="Cordia New"/>
        <family val="2"/>
      </rPr>
      <t>มูลค่า (รับค่าหุ้นจริง T+2 คือวันที่ 26 มี.ค.62)</t>
    </r>
  </si>
  <si>
    <t>ยอดรวมดอกเบี้ยเงินกู้เดือน มีนาคม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</si>
</sst>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7041E]d\ mmmm\ yyyy;@"/>
    <numFmt numFmtId="165" formatCode="#,##0.000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14"/>
      <color rgb="FF7030A0"/>
      <name val="Cordia New"/>
      <family val="2"/>
    </font>
    <font>
      <sz val="14"/>
      <color rgb="FF00B050"/>
      <name val="Cordia New"/>
      <family val="2"/>
    </font>
    <font>
      <sz val="14"/>
      <color rgb="FFFF0000"/>
      <name val="Cordia New"/>
      <family val="2"/>
    </font>
    <font>
      <b/>
      <sz val="14"/>
      <color rgb="FF00B050"/>
      <name val="Cordia New"/>
      <family val="2"/>
    </font>
    <font>
      <b/>
      <sz val="14"/>
      <color rgb="FFFF0000"/>
      <name val="Cordia New"/>
      <family val="2"/>
    </font>
    <font>
      <b/>
      <u val="double"/>
      <sz val="14"/>
      <color rgb="FFFF0000"/>
      <name val="Cordia New"/>
      <family val="2"/>
    </font>
    <font>
      <b/>
      <sz val="14"/>
      <color theme="4" tint="-0.249977111117893"/>
      <name val="Cordia New"/>
      <family val="2"/>
    </font>
    <font>
      <b/>
      <u/>
      <sz val="14"/>
      <color theme="4" tint="-0.249977111117893"/>
      <name val="Cordia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3" fontId="3" fillId="0" borderId="0" xfId="1" applyFont="1"/>
    <xf numFmtId="4" fontId="3" fillId="0" borderId="0" xfId="1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 indent="3"/>
    </xf>
    <xf numFmtId="1" fontId="3" fillId="0" borderId="2" xfId="0" applyNumberFormat="1" applyFont="1" applyBorder="1" applyAlignment="1">
      <alignment horizontal="right" indent="2"/>
    </xf>
    <xf numFmtId="0" fontId="3" fillId="0" borderId="3" xfId="0" applyFont="1" applyBorder="1"/>
    <xf numFmtId="164" fontId="3" fillId="0" borderId="3" xfId="0" applyNumberFormat="1" applyFont="1" applyBorder="1" applyAlignment="1">
      <alignment horizontal="right" indent="3"/>
    </xf>
    <xf numFmtId="1" fontId="3" fillId="0" borderId="3" xfId="0" applyNumberFormat="1" applyFont="1" applyBorder="1" applyAlignment="1">
      <alignment horizontal="right" indent="2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 indent="3"/>
    </xf>
    <xf numFmtId="1" fontId="3" fillId="0" borderId="4" xfId="0" applyNumberFormat="1" applyFont="1" applyBorder="1" applyAlignment="1">
      <alignment horizontal="right" indent="2"/>
    </xf>
    <xf numFmtId="0" fontId="4" fillId="0" borderId="0" xfId="0" applyFont="1"/>
    <xf numFmtId="4" fontId="5" fillId="0" borderId="0" xfId="1" applyNumberFormat="1" applyFont="1"/>
    <xf numFmtId="0" fontId="5" fillId="0" borderId="0" xfId="0" applyFont="1"/>
    <xf numFmtId="4" fontId="6" fillId="0" borderId="0" xfId="1" applyNumberFormat="1" applyFont="1"/>
    <xf numFmtId="4" fontId="9" fillId="0" borderId="0" xfId="1" applyNumberFormat="1" applyFont="1"/>
    <xf numFmtId="4" fontId="6" fillId="0" borderId="2" xfId="1" applyNumberFormat="1" applyFont="1" applyBorder="1"/>
    <xf numFmtId="4" fontId="6" fillId="0" borderId="3" xfId="1" applyNumberFormat="1" applyFont="1" applyBorder="1"/>
    <xf numFmtId="4" fontId="6" fillId="0" borderId="4" xfId="1" applyNumberFormat="1" applyFont="1" applyBorder="1"/>
    <xf numFmtId="10" fontId="6" fillId="0" borderId="2" xfId="0" applyNumberFormat="1" applyFont="1" applyBorder="1"/>
    <xf numFmtId="10" fontId="6" fillId="0" borderId="3" xfId="0" applyNumberFormat="1" applyFont="1" applyBorder="1"/>
    <xf numFmtId="10" fontId="6" fillId="0" borderId="4" xfId="0" applyNumberFormat="1" applyFont="1" applyBorder="1"/>
    <xf numFmtId="10" fontId="5" fillId="0" borderId="3" xfId="0" applyNumberFormat="1" applyFont="1" applyBorder="1"/>
    <xf numFmtId="4" fontId="5" fillId="0" borderId="3" xfId="1" applyNumberFormat="1" applyFont="1" applyBorder="1"/>
    <xf numFmtId="0" fontId="10" fillId="0" borderId="0" xfId="0" applyFont="1"/>
    <xf numFmtId="0" fontId="11" fillId="0" borderId="0" xfId="0" applyFont="1"/>
    <xf numFmtId="166" fontId="6" fillId="0" borderId="2" xfId="0" applyNumberFormat="1" applyFont="1" applyBorder="1"/>
    <xf numFmtId="166" fontId="6" fillId="0" borderId="3" xfId="0" applyNumberFormat="1" applyFont="1" applyBorder="1"/>
    <xf numFmtId="166" fontId="5" fillId="0" borderId="3" xfId="0" applyNumberFormat="1" applyFont="1" applyBorder="1"/>
    <xf numFmtId="166" fontId="6" fillId="0" borderId="4" xfId="0" applyNumberFormat="1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3" fontId="5" fillId="0" borderId="0" xfId="1" applyNumberFormat="1" applyFont="1"/>
    <xf numFmtId="43" fontId="5" fillId="0" borderId="0" xfId="0" applyNumberFormat="1" applyFont="1"/>
    <xf numFmtId="0" fontId="6" fillId="0" borderId="0" xfId="0" applyFont="1" applyAlignment="1">
      <alignment horizontal="right"/>
    </xf>
    <xf numFmtId="4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BE4C-9FF4-4E2E-A956-FFB1EBE36DD7}">
  <sheetPr>
    <pageSetUpPr fitToPage="1"/>
  </sheetPr>
  <dimension ref="A1:K41"/>
  <sheetViews>
    <sheetView tabSelected="1" workbookViewId="0"/>
  </sheetViews>
  <sheetFormatPr defaultRowHeight="21.75" x14ac:dyDescent="0.5"/>
  <cols>
    <col min="1" max="1" width="17.42578125" style="1" customWidth="1"/>
    <col min="2" max="3" width="19.7109375" style="1" customWidth="1"/>
    <col min="4" max="4" width="18" style="1" customWidth="1"/>
    <col min="5" max="5" width="29.42578125" style="1" bestFit="1" customWidth="1"/>
    <col min="6" max="6" width="11.85546875" style="1" bestFit="1" customWidth="1"/>
    <col min="7" max="7" width="25.7109375" style="1" customWidth="1"/>
    <col min="8" max="8" width="9.140625" style="1"/>
    <col min="9" max="9" width="16" style="1" bestFit="1" customWidth="1"/>
    <col min="10" max="10" width="9.140625" style="1"/>
    <col min="11" max="11" width="16" style="1" bestFit="1" customWidth="1"/>
    <col min="12" max="16384" width="9.140625" style="1"/>
  </cols>
  <sheetData>
    <row r="1" spans="1:7" x14ac:dyDescent="0.5">
      <c r="A1" s="31" t="s">
        <v>17</v>
      </c>
    </row>
    <row r="2" spans="1:7" x14ac:dyDescent="0.5">
      <c r="E2" s="2"/>
      <c r="G2" s="36" t="s">
        <v>18</v>
      </c>
    </row>
    <row r="3" spans="1:7" x14ac:dyDescent="0.5">
      <c r="A3" s="17" t="s">
        <v>16</v>
      </c>
      <c r="E3" s="2"/>
      <c r="G3" s="21">
        <v>-16807156.690000001</v>
      </c>
    </row>
    <row r="4" spans="1:7" x14ac:dyDescent="0.5">
      <c r="A4" s="1" t="s">
        <v>27</v>
      </c>
      <c r="E4" s="18">
        <v>33062054.559999999</v>
      </c>
      <c r="F4" s="19"/>
      <c r="G4" s="18">
        <f>G3+E4</f>
        <v>16254897.869999997</v>
      </c>
    </row>
    <row r="5" spans="1:7" x14ac:dyDescent="0.5">
      <c r="A5" s="1" t="s">
        <v>19</v>
      </c>
      <c r="E5" s="20">
        <v>-6786001.4699999997</v>
      </c>
      <c r="G5" s="18">
        <f>G4+E5</f>
        <v>9468896.3999999985</v>
      </c>
    </row>
    <row r="6" spans="1:7" x14ac:dyDescent="0.5">
      <c r="A6" s="1" t="s">
        <v>20</v>
      </c>
      <c r="E6" s="20">
        <v>-13720361.029999999</v>
      </c>
      <c r="G6" s="20">
        <f>G5+E6</f>
        <v>-4251464.6300000008</v>
      </c>
    </row>
    <row r="7" spans="1:7" x14ac:dyDescent="0.5">
      <c r="A7" s="1" t="s">
        <v>21</v>
      </c>
      <c r="E7" s="20">
        <v>-7842548</v>
      </c>
      <c r="G7" s="20">
        <f>G6+E7</f>
        <v>-12094012.630000001</v>
      </c>
    </row>
    <row r="8" spans="1:7" x14ac:dyDescent="0.5">
      <c r="A8" s="1" t="s">
        <v>22</v>
      </c>
      <c r="E8" s="20">
        <v>-4100545.97</v>
      </c>
      <c r="G8" s="3"/>
    </row>
    <row r="9" spans="1:7" x14ac:dyDescent="0.5">
      <c r="A9" s="1" t="s">
        <v>28</v>
      </c>
      <c r="E9" s="18">
        <v>8027144.1600000001</v>
      </c>
      <c r="G9" s="20">
        <f>G7+E8+E9</f>
        <v>-8167414.4400000013</v>
      </c>
    </row>
    <row r="10" spans="1:7" x14ac:dyDescent="0.5">
      <c r="A10" s="1" t="s">
        <v>23</v>
      </c>
      <c r="E10" s="20">
        <v>-7962723.9100000001</v>
      </c>
      <c r="G10" s="20">
        <f>G9+E10</f>
        <v>-16130138.350000001</v>
      </c>
    </row>
    <row r="11" spans="1:7" x14ac:dyDescent="0.5">
      <c r="A11" s="1" t="s">
        <v>25</v>
      </c>
      <c r="E11" s="18">
        <f>G40</f>
        <v>2491.741</v>
      </c>
      <c r="G11" s="20"/>
    </row>
    <row r="12" spans="1:7" x14ac:dyDescent="0.5">
      <c r="A12" s="1" t="s">
        <v>24</v>
      </c>
      <c r="E12" s="20">
        <f>G41</f>
        <v>-69930.460000000006</v>
      </c>
      <c r="G12" s="20">
        <f>G10+E11+E12</f>
        <v>-16197577.069000002</v>
      </c>
    </row>
    <row r="13" spans="1:7" x14ac:dyDescent="0.5">
      <c r="A13" s="17" t="s">
        <v>15</v>
      </c>
      <c r="E13" s="3"/>
      <c r="G13" s="21">
        <v>-16197577.069000002</v>
      </c>
    </row>
    <row r="14" spans="1:7" x14ac:dyDescent="0.5">
      <c r="E14" s="3"/>
      <c r="G14" s="3"/>
    </row>
    <row r="15" spans="1:7" x14ac:dyDescent="0.5">
      <c r="A15" s="30" t="s">
        <v>26</v>
      </c>
    </row>
    <row r="16" spans="1:7" x14ac:dyDescent="0.5">
      <c r="A16" s="4"/>
      <c r="B16" s="5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</row>
    <row r="17" spans="1:11" x14ac:dyDescent="0.5">
      <c r="A17" s="8" t="s">
        <v>6</v>
      </c>
      <c r="B17" s="9">
        <f>DATE(2019,3,1)</f>
        <v>43525</v>
      </c>
      <c r="C17" s="9">
        <f>DATE(2019,3,3)</f>
        <v>43527</v>
      </c>
      <c r="D17" s="10">
        <f>C17-B17+1</f>
        <v>3</v>
      </c>
      <c r="E17" s="22">
        <v>-16807156.690000001</v>
      </c>
      <c r="F17" s="25">
        <f>IF(E17&lt;0,8.5%,1%)</f>
        <v>8.5000000000000006E-2</v>
      </c>
      <c r="G17" s="32">
        <f>ROUND((E17*F17*D17/365),6)</f>
        <v>-11741.986181</v>
      </c>
    </row>
    <row r="18" spans="1:11" x14ac:dyDescent="0.5">
      <c r="A18" s="11" t="s">
        <v>7</v>
      </c>
      <c r="B18" s="12">
        <f>DATE(2019,3,4)</f>
        <v>43528</v>
      </c>
      <c r="C18" s="12">
        <f>DATE(2019,3,4)</f>
        <v>43528</v>
      </c>
      <c r="D18" s="13">
        <f t="shared" ref="D18:D37" si="0">C18-B18+1</f>
        <v>1</v>
      </c>
      <c r="E18" s="23">
        <v>-16807156.690000001</v>
      </c>
      <c r="F18" s="26">
        <f t="shared" ref="F18:F37" si="1">IF(E18&lt;0,8.5%,1%)</f>
        <v>8.5000000000000006E-2</v>
      </c>
      <c r="G18" s="33">
        <f t="shared" ref="G18:G37" si="2">ROUND((E18*F18*D18/365),6)</f>
        <v>-3913.995394</v>
      </c>
    </row>
    <row r="19" spans="1:11" x14ac:dyDescent="0.5">
      <c r="A19" s="11" t="s">
        <v>8</v>
      </c>
      <c r="B19" s="12">
        <f>DATE(2019,3,5)</f>
        <v>43529</v>
      </c>
      <c r="C19" s="12">
        <f>DATE(2019,3,5)</f>
        <v>43529</v>
      </c>
      <c r="D19" s="13">
        <f t="shared" si="0"/>
        <v>1</v>
      </c>
      <c r="E19" s="23">
        <v>-16807156.690000001</v>
      </c>
      <c r="F19" s="26">
        <f t="shared" si="1"/>
        <v>8.5000000000000006E-2</v>
      </c>
      <c r="G19" s="33">
        <f t="shared" si="2"/>
        <v>-3913.995394</v>
      </c>
    </row>
    <row r="20" spans="1:11" x14ac:dyDescent="0.5">
      <c r="A20" s="11" t="s">
        <v>9</v>
      </c>
      <c r="B20" s="12">
        <f>DATE(2019,3,6)</f>
        <v>43530</v>
      </c>
      <c r="C20" s="12">
        <f>DATE(2019,3,6)</f>
        <v>43530</v>
      </c>
      <c r="D20" s="13">
        <f t="shared" si="0"/>
        <v>1</v>
      </c>
      <c r="E20" s="23">
        <v>-16807156.690000001</v>
      </c>
      <c r="F20" s="26">
        <f t="shared" si="1"/>
        <v>8.5000000000000006E-2</v>
      </c>
      <c r="G20" s="33">
        <f t="shared" si="2"/>
        <v>-3913.995394</v>
      </c>
    </row>
    <row r="21" spans="1:11" x14ac:dyDescent="0.5">
      <c r="A21" s="11" t="s">
        <v>10</v>
      </c>
      <c r="B21" s="12">
        <f>DATE(2019,3,7)</f>
        <v>43531</v>
      </c>
      <c r="C21" s="12">
        <f>DATE(2019,3,7)</f>
        <v>43531</v>
      </c>
      <c r="D21" s="13">
        <f t="shared" si="0"/>
        <v>1</v>
      </c>
      <c r="E21" s="23">
        <v>-16807156.690000001</v>
      </c>
      <c r="F21" s="26">
        <f t="shared" si="1"/>
        <v>8.5000000000000006E-2</v>
      </c>
      <c r="G21" s="33">
        <f t="shared" si="2"/>
        <v>-3913.995394</v>
      </c>
    </row>
    <row r="22" spans="1:11" x14ac:dyDescent="0.5">
      <c r="A22" s="11" t="s">
        <v>6</v>
      </c>
      <c r="B22" s="12">
        <f>DATE(2019,3,8)</f>
        <v>43532</v>
      </c>
      <c r="C22" s="12">
        <f>DATE(2019,3,10)</f>
        <v>43534</v>
      </c>
      <c r="D22" s="13">
        <f t="shared" si="0"/>
        <v>3</v>
      </c>
      <c r="E22" s="29">
        <v>16254897.869999997</v>
      </c>
      <c r="F22" s="28">
        <f t="shared" si="1"/>
        <v>0.01</v>
      </c>
      <c r="G22" s="34">
        <f t="shared" si="2"/>
        <v>1336.0190030000001</v>
      </c>
    </row>
    <row r="23" spans="1:11" x14ac:dyDescent="0.5">
      <c r="A23" s="11" t="s">
        <v>7</v>
      </c>
      <c r="B23" s="12">
        <f>DATE(2019,3,11)</f>
        <v>43535</v>
      </c>
      <c r="C23" s="12">
        <f>DATE(2019,3,11)</f>
        <v>43535</v>
      </c>
      <c r="D23" s="13">
        <f t="shared" si="0"/>
        <v>1</v>
      </c>
      <c r="E23" s="29">
        <v>16254897.869999997</v>
      </c>
      <c r="F23" s="28">
        <f t="shared" si="1"/>
        <v>0.01</v>
      </c>
      <c r="G23" s="34">
        <f t="shared" si="2"/>
        <v>445.33966800000002</v>
      </c>
    </row>
    <row r="24" spans="1:11" x14ac:dyDescent="0.5">
      <c r="A24" s="11" t="s">
        <v>8</v>
      </c>
      <c r="B24" s="12">
        <f>DATE(2019,3,12)</f>
        <v>43536</v>
      </c>
      <c r="C24" s="12">
        <f>DATE(2019,3,12)</f>
        <v>43536</v>
      </c>
      <c r="D24" s="13">
        <f t="shared" si="0"/>
        <v>1</v>
      </c>
      <c r="E24" s="29">
        <v>16254897.869999997</v>
      </c>
      <c r="F24" s="28">
        <f t="shared" si="1"/>
        <v>0.01</v>
      </c>
      <c r="G24" s="34">
        <f t="shared" si="2"/>
        <v>445.33966800000002</v>
      </c>
    </row>
    <row r="25" spans="1:11" x14ac:dyDescent="0.5">
      <c r="A25" s="11" t="s">
        <v>9</v>
      </c>
      <c r="B25" s="12">
        <f>DATE(2019,3,13)</f>
        <v>43537</v>
      </c>
      <c r="C25" s="12">
        <f>DATE(2019,3,13)</f>
        <v>43537</v>
      </c>
      <c r="D25" s="13">
        <f t="shared" si="0"/>
        <v>1</v>
      </c>
      <c r="E25" s="29">
        <v>16254897.869999997</v>
      </c>
      <c r="F25" s="28">
        <f t="shared" si="1"/>
        <v>0.01</v>
      </c>
      <c r="G25" s="34">
        <f t="shared" si="2"/>
        <v>445.33966800000002</v>
      </c>
    </row>
    <row r="26" spans="1:11" x14ac:dyDescent="0.5">
      <c r="A26" s="11" t="s">
        <v>10</v>
      </c>
      <c r="B26" s="12">
        <f>DATE(2019,3,14)</f>
        <v>43538</v>
      </c>
      <c r="C26" s="12">
        <f>DATE(2019,3,14)</f>
        <v>43538</v>
      </c>
      <c r="D26" s="13">
        <f t="shared" si="0"/>
        <v>1</v>
      </c>
      <c r="E26" s="29">
        <v>9468896.3999999985</v>
      </c>
      <c r="F26" s="28">
        <f t="shared" si="1"/>
        <v>0.01</v>
      </c>
      <c r="G26" s="34">
        <f t="shared" si="2"/>
        <v>259.42181900000003</v>
      </c>
      <c r="I26" s="6"/>
      <c r="K26" s="6"/>
    </row>
    <row r="27" spans="1:11" x14ac:dyDescent="0.5">
      <c r="A27" s="11" t="s">
        <v>6</v>
      </c>
      <c r="B27" s="12">
        <f>DATE(2019,3,15)</f>
        <v>43539</v>
      </c>
      <c r="C27" s="12">
        <f>DATE(2019,3,17)</f>
        <v>43541</v>
      </c>
      <c r="D27" s="13">
        <f t="shared" si="0"/>
        <v>3</v>
      </c>
      <c r="E27" s="23">
        <f>G6</f>
        <v>-4251464.6300000008</v>
      </c>
      <c r="F27" s="26">
        <f t="shared" si="1"/>
        <v>8.5000000000000006E-2</v>
      </c>
      <c r="G27" s="33">
        <f t="shared" si="2"/>
        <v>-2970.201317</v>
      </c>
    </row>
    <row r="28" spans="1:11" x14ac:dyDescent="0.5">
      <c r="A28" s="11" t="s">
        <v>7</v>
      </c>
      <c r="B28" s="12">
        <f>DATE(2019,3,18)</f>
        <v>43542</v>
      </c>
      <c r="C28" s="12">
        <f>DATE(2019,3,18)</f>
        <v>43542</v>
      </c>
      <c r="D28" s="13">
        <f t="shared" si="0"/>
        <v>1</v>
      </c>
      <c r="E28" s="23">
        <v>-4251464.6300000008</v>
      </c>
      <c r="F28" s="26">
        <f t="shared" si="1"/>
        <v>8.5000000000000006E-2</v>
      </c>
      <c r="G28" s="33">
        <f t="shared" si="2"/>
        <v>-990.06710599999997</v>
      </c>
    </row>
    <row r="29" spans="1:11" x14ac:dyDescent="0.5">
      <c r="A29" s="11" t="s">
        <v>8</v>
      </c>
      <c r="B29" s="12">
        <f>DATE(2019,3,19)</f>
        <v>43543</v>
      </c>
      <c r="C29" s="12">
        <f>DATE(2019,3,19)</f>
        <v>43543</v>
      </c>
      <c r="D29" s="13">
        <f t="shared" si="0"/>
        <v>1</v>
      </c>
      <c r="E29" s="23">
        <v>-4251464.6300000008</v>
      </c>
      <c r="F29" s="26">
        <f t="shared" si="1"/>
        <v>8.5000000000000006E-2</v>
      </c>
      <c r="G29" s="33">
        <f t="shared" si="2"/>
        <v>-990.06710599999997</v>
      </c>
    </row>
    <row r="30" spans="1:11" x14ac:dyDescent="0.5">
      <c r="A30" s="11" t="s">
        <v>9</v>
      </c>
      <c r="B30" s="12">
        <f>DATE(2019,3,20)</f>
        <v>43544</v>
      </c>
      <c r="C30" s="12">
        <f>DATE(2019,3,20)</f>
        <v>43544</v>
      </c>
      <c r="D30" s="13">
        <f t="shared" si="0"/>
        <v>1</v>
      </c>
      <c r="E30" s="23">
        <v>-12094012.630000001</v>
      </c>
      <c r="F30" s="26">
        <f t="shared" si="1"/>
        <v>8.5000000000000006E-2</v>
      </c>
      <c r="G30" s="33">
        <f t="shared" si="2"/>
        <v>-2816.4139</v>
      </c>
    </row>
    <row r="31" spans="1:11" x14ac:dyDescent="0.5">
      <c r="A31" s="11" t="s">
        <v>10</v>
      </c>
      <c r="B31" s="12">
        <f>DATE(2019,3,21)</f>
        <v>43545</v>
      </c>
      <c r="C31" s="12">
        <f>DATE(2019,3,21)</f>
        <v>43545</v>
      </c>
      <c r="D31" s="13">
        <f t="shared" si="0"/>
        <v>1</v>
      </c>
      <c r="E31" s="23">
        <v>-12094012.630000001</v>
      </c>
      <c r="F31" s="26">
        <f t="shared" si="1"/>
        <v>8.5000000000000006E-2</v>
      </c>
      <c r="G31" s="33">
        <f t="shared" si="2"/>
        <v>-2816.4139</v>
      </c>
    </row>
    <row r="32" spans="1:11" x14ac:dyDescent="0.5">
      <c r="A32" s="11" t="s">
        <v>6</v>
      </c>
      <c r="B32" s="12">
        <f>DATE(2019,3,22)</f>
        <v>43546</v>
      </c>
      <c r="C32" s="12">
        <f>DATE(2019,3,24)</f>
        <v>43548</v>
      </c>
      <c r="D32" s="13">
        <f t="shared" si="0"/>
        <v>3</v>
      </c>
      <c r="E32" s="23">
        <v>-12094012.630000001</v>
      </c>
      <c r="F32" s="26">
        <f t="shared" si="1"/>
        <v>8.5000000000000006E-2</v>
      </c>
      <c r="G32" s="33">
        <f t="shared" si="2"/>
        <v>-8449.2417000000005</v>
      </c>
    </row>
    <row r="33" spans="1:7" x14ac:dyDescent="0.5">
      <c r="A33" s="11" t="s">
        <v>7</v>
      </c>
      <c r="B33" s="12">
        <f>DATE(2019,3,25)</f>
        <v>43549</v>
      </c>
      <c r="C33" s="12">
        <f>DATE(2019,3,25)</f>
        <v>43549</v>
      </c>
      <c r="D33" s="13">
        <f t="shared" si="0"/>
        <v>1</v>
      </c>
      <c r="E33" s="23">
        <v>-12094012.630000001</v>
      </c>
      <c r="F33" s="26">
        <f t="shared" si="1"/>
        <v>8.5000000000000006E-2</v>
      </c>
      <c r="G33" s="33">
        <f t="shared" si="2"/>
        <v>-2816.4139</v>
      </c>
    </row>
    <row r="34" spans="1:7" x14ac:dyDescent="0.5">
      <c r="A34" s="11" t="s">
        <v>8</v>
      </c>
      <c r="B34" s="12">
        <f>DATE(2019,3,26)</f>
        <v>43550</v>
      </c>
      <c r="C34" s="12">
        <f>DATE(2019,3,26)</f>
        <v>43550</v>
      </c>
      <c r="D34" s="13">
        <f t="shared" si="0"/>
        <v>1</v>
      </c>
      <c r="E34" s="23">
        <v>-8167414.4400000013</v>
      </c>
      <c r="F34" s="26">
        <f t="shared" si="1"/>
        <v>8.5000000000000006E-2</v>
      </c>
      <c r="G34" s="33">
        <f t="shared" si="2"/>
        <v>-1902.0006229999999</v>
      </c>
    </row>
    <row r="35" spans="1:7" x14ac:dyDescent="0.5">
      <c r="A35" s="11" t="s">
        <v>9</v>
      </c>
      <c r="B35" s="12">
        <f>DATE(2019,3,27)</f>
        <v>43551</v>
      </c>
      <c r="C35" s="12">
        <f>DATE(2019,3,27)</f>
        <v>43551</v>
      </c>
      <c r="D35" s="13">
        <f t="shared" si="0"/>
        <v>1</v>
      </c>
      <c r="E35" s="23">
        <v>-16130138.350000001</v>
      </c>
      <c r="F35" s="26">
        <f t="shared" si="1"/>
        <v>8.5000000000000006E-2</v>
      </c>
      <c r="G35" s="33">
        <f t="shared" si="2"/>
        <v>-3756.333588</v>
      </c>
    </row>
    <row r="36" spans="1:7" x14ac:dyDescent="0.5">
      <c r="A36" s="11" t="s">
        <v>10</v>
      </c>
      <c r="B36" s="12">
        <f>DATE(2019,3,28)</f>
        <v>43552</v>
      </c>
      <c r="C36" s="12">
        <f>DATE(2019,3,28)</f>
        <v>43552</v>
      </c>
      <c r="D36" s="13">
        <f t="shared" si="0"/>
        <v>1</v>
      </c>
      <c r="E36" s="23">
        <v>-16130138.350000001</v>
      </c>
      <c r="F36" s="26">
        <f t="shared" si="1"/>
        <v>8.5000000000000006E-2</v>
      </c>
      <c r="G36" s="33">
        <f t="shared" si="2"/>
        <v>-3756.333588</v>
      </c>
    </row>
    <row r="37" spans="1:7" x14ac:dyDescent="0.5">
      <c r="A37" s="14" t="s">
        <v>6</v>
      </c>
      <c r="B37" s="15">
        <f>DATE(2019,3,29)</f>
        <v>43553</v>
      </c>
      <c r="C37" s="15">
        <f>DATE(2019,3,31)</f>
        <v>43555</v>
      </c>
      <c r="D37" s="16">
        <f t="shared" si="0"/>
        <v>3</v>
      </c>
      <c r="E37" s="24">
        <v>-16130138.350000001</v>
      </c>
      <c r="F37" s="27">
        <f t="shared" si="1"/>
        <v>8.5000000000000006E-2</v>
      </c>
      <c r="G37" s="35">
        <f t="shared" si="2"/>
        <v>-11269.000765000001</v>
      </c>
    </row>
    <row r="39" spans="1:7" x14ac:dyDescent="0.5">
      <c r="E39" s="7" t="s">
        <v>12</v>
      </c>
      <c r="F39" s="7" t="s">
        <v>13</v>
      </c>
      <c r="G39" s="7" t="s">
        <v>14</v>
      </c>
    </row>
    <row r="40" spans="1:7" x14ac:dyDescent="0.5">
      <c r="D40" s="37" t="s">
        <v>11</v>
      </c>
      <c r="E40" s="38">
        <f>ROUND((SUMIFS(G17:G37,G17:G37,"&gt;0")),2)</f>
        <v>2931.46</v>
      </c>
      <c r="F40" s="41">
        <f>-E40*15%</f>
        <v>-439.71899999999999</v>
      </c>
      <c r="G40" s="39">
        <f>E40+F40</f>
        <v>2491.741</v>
      </c>
    </row>
    <row r="41" spans="1:7" x14ac:dyDescent="0.5">
      <c r="D41" s="40" t="s">
        <v>29</v>
      </c>
      <c r="E41" s="20">
        <f>ROUND((SUMIFS(G17:G37,G17:G37,"&lt;0")),2)</f>
        <v>-69930.460000000006</v>
      </c>
      <c r="G41" s="41">
        <f>E41+F41</f>
        <v>-69930.460000000006</v>
      </c>
    </row>
  </sheetData>
  <sheetProtection algorithmName="SHA-512" hashValue="cieGs2uwcrcN1TuvbpNa4wZirsiSgzzlEkVZusBFB+v/Sk+4tTAy48m+y65kWVT1jU8AmjjHd5hoQqMWX+zgqA==" saltValue="b1un9kUyipvgz5makQpujg==" spinCount="100000" sheet="1" objects="1" scenarios="1" formatCells="0"/>
  <printOptions horizontalCentered="1" verticalCentered="1"/>
  <pageMargins left="0.2" right="0.2" top="0.25" bottom="0.2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Avika Kupkanchanakul</dc:creator>
  <cp:lastModifiedBy>Juti Wangjongjaroen</cp:lastModifiedBy>
  <cp:lastPrinted>2019-04-30T07:07:31Z</cp:lastPrinted>
  <dcterms:created xsi:type="dcterms:W3CDTF">2019-04-30T05:06:39Z</dcterms:created>
  <dcterms:modified xsi:type="dcterms:W3CDTF">2019-04-30T07:15:02Z</dcterms:modified>
</cp:coreProperties>
</file>